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H:\Sarah's Files\Government\Economy\Tax\"/>
    </mc:Choice>
  </mc:AlternateContent>
  <xr:revisionPtr revIDLastSave="0" documentId="8_{F652903D-D9EE-408C-8BE6-1C010D81C887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Reverse VAT cash flow mod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5" i="1" l="1"/>
  <c r="P54" i="1"/>
  <c r="L54" i="1" s="1"/>
  <c r="P32" i="1"/>
  <c r="P31" i="1"/>
  <c r="O31" i="1" s="1"/>
  <c r="O39" i="1" s="1"/>
  <c r="E31" i="1"/>
  <c r="E37" i="1" s="1"/>
  <c r="P8" i="1"/>
  <c r="O8" i="1" s="1"/>
  <c r="H8" i="1"/>
  <c r="H13" i="1" s="1"/>
  <c r="D8" i="1"/>
  <c r="D13" i="1" s="1"/>
  <c r="D54" i="1" l="1"/>
  <c r="D60" i="1" s="1"/>
  <c r="H31" i="1"/>
  <c r="I31" i="1"/>
  <c r="I36" i="1" s="1"/>
  <c r="D31" i="1"/>
  <c r="D38" i="1" s="1"/>
  <c r="L31" i="1"/>
  <c r="H54" i="1"/>
  <c r="M31" i="1"/>
  <c r="M37" i="1" s="1"/>
  <c r="O14" i="1"/>
  <c r="O15" i="1"/>
  <c r="O13" i="1"/>
  <c r="O16" i="1"/>
  <c r="O9" i="1"/>
  <c r="O10" i="1" s="1"/>
  <c r="L59" i="1"/>
  <c r="L62" i="1"/>
  <c r="L56" i="1"/>
  <c r="L61" i="1"/>
  <c r="L63" i="1" s="1"/>
  <c r="M66" i="1" s="1"/>
  <c r="L60" i="1"/>
  <c r="L8" i="1"/>
  <c r="H14" i="1"/>
  <c r="H37" i="1"/>
  <c r="H36" i="1"/>
  <c r="H39" i="1"/>
  <c r="H33" i="1"/>
  <c r="O33" i="1"/>
  <c r="H38" i="1"/>
  <c r="H40" i="1" s="1"/>
  <c r="E8" i="1"/>
  <c r="I8" i="1"/>
  <c r="M8" i="1"/>
  <c r="D9" i="1"/>
  <c r="H9" i="1"/>
  <c r="D15" i="1"/>
  <c r="H15" i="1"/>
  <c r="H17" i="1" s="1"/>
  <c r="I33" i="1"/>
  <c r="I38" i="1"/>
  <c r="O38" i="1"/>
  <c r="O37" i="1"/>
  <c r="O36" i="1"/>
  <c r="H59" i="1"/>
  <c r="H62" i="1"/>
  <c r="H56" i="1"/>
  <c r="H61" i="1"/>
  <c r="H63" i="1" s="1"/>
  <c r="I66" i="1" s="1"/>
  <c r="F8" i="1"/>
  <c r="J8" i="1"/>
  <c r="N8" i="1"/>
  <c r="D10" i="1"/>
  <c r="H10" i="1"/>
  <c r="D16" i="1"/>
  <c r="H16" i="1"/>
  <c r="D37" i="1"/>
  <c r="O54" i="1"/>
  <c r="K54" i="1"/>
  <c r="G54" i="1"/>
  <c r="N54" i="1"/>
  <c r="J54" i="1"/>
  <c r="F54" i="1"/>
  <c r="M54" i="1"/>
  <c r="I54" i="1"/>
  <c r="E54" i="1"/>
  <c r="D14" i="1"/>
  <c r="G8" i="1"/>
  <c r="K8" i="1"/>
  <c r="E36" i="1"/>
  <c r="E39" i="1"/>
  <c r="E33" i="1"/>
  <c r="E38" i="1"/>
  <c r="M36" i="1"/>
  <c r="M38" i="1"/>
  <c r="D59" i="1"/>
  <c r="D62" i="1"/>
  <c r="D56" i="1"/>
  <c r="D61" i="1"/>
  <c r="H60" i="1"/>
  <c r="F31" i="1"/>
  <c r="J31" i="1"/>
  <c r="N31" i="1"/>
  <c r="L33" i="1"/>
  <c r="L39" i="1"/>
  <c r="G31" i="1"/>
  <c r="K31" i="1"/>
  <c r="L36" i="1"/>
  <c r="H18" i="1" l="1"/>
  <c r="M33" i="1"/>
  <c r="D39" i="1"/>
  <c r="I39" i="1"/>
  <c r="D33" i="1"/>
  <c r="M39" i="1"/>
  <c r="D36" i="1"/>
  <c r="D40" i="1" s="1"/>
  <c r="I37" i="1"/>
  <c r="L37" i="1"/>
  <c r="L38" i="1"/>
  <c r="N39" i="1"/>
  <c r="N33" i="1"/>
  <c r="N38" i="1"/>
  <c r="N37" i="1"/>
  <c r="N36" i="1"/>
  <c r="D63" i="1"/>
  <c r="E62" i="1"/>
  <c r="E56" i="1"/>
  <c r="E61" i="1"/>
  <c r="E63" i="1" s="1"/>
  <c r="F66" i="1" s="1"/>
  <c r="E60" i="1"/>
  <c r="E59" i="1"/>
  <c r="H41" i="1"/>
  <c r="O18" i="1"/>
  <c r="O22" i="1" s="1"/>
  <c r="J39" i="1"/>
  <c r="J33" i="1"/>
  <c r="J38" i="1"/>
  <c r="J37" i="1"/>
  <c r="J36" i="1"/>
  <c r="M40" i="1"/>
  <c r="K14" i="1"/>
  <c r="K13" i="1"/>
  <c r="K15" i="1"/>
  <c r="K17" i="1" s="1"/>
  <c r="K9" i="1"/>
  <c r="K16" i="1"/>
  <c r="K10" i="1"/>
  <c r="N61" i="1"/>
  <c r="N63" i="1" s="1"/>
  <c r="O66" i="1" s="1"/>
  <c r="N60" i="1"/>
  <c r="N59" i="1"/>
  <c r="N62" i="1"/>
  <c r="N56" i="1"/>
  <c r="N15" i="1"/>
  <c r="N9" i="1"/>
  <c r="N16" i="1"/>
  <c r="N14" i="1"/>
  <c r="N13" i="1"/>
  <c r="N10" i="1"/>
  <c r="M16" i="1"/>
  <c r="M10" i="1"/>
  <c r="M15" i="1"/>
  <c r="M9" i="1"/>
  <c r="M14" i="1"/>
  <c r="M13" i="1"/>
  <c r="O17" i="1"/>
  <c r="F39" i="1"/>
  <c r="F33" i="1"/>
  <c r="F38" i="1"/>
  <c r="F37" i="1"/>
  <c r="F36" i="1"/>
  <c r="G14" i="1"/>
  <c r="G9" i="1"/>
  <c r="G13" i="1"/>
  <c r="G16" i="1"/>
  <c r="G15" i="1"/>
  <c r="M62" i="1"/>
  <c r="M56" i="1"/>
  <c r="M61" i="1"/>
  <c r="M60" i="1"/>
  <c r="M59" i="1"/>
  <c r="G60" i="1"/>
  <c r="G59" i="1"/>
  <c r="G62" i="1"/>
  <c r="G56" i="1"/>
  <c r="G61" i="1"/>
  <c r="J15" i="1"/>
  <c r="J9" i="1"/>
  <c r="J10" i="1" s="1"/>
  <c r="J14" i="1"/>
  <c r="J13" i="1"/>
  <c r="J16" i="1"/>
  <c r="O40" i="1"/>
  <c r="O41" i="1" s="1"/>
  <c r="O45" i="1" s="1"/>
  <c r="D17" i="1"/>
  <c r="I16" i="1"/>
  <c r="I10" i="1"/>
  <c r="I15" i="1"/>
  <c r="I17" i="1" s="1"/>
  <c r="I9" i="1"/>
  <c r="I13" i="1"/>
  <c r="I14" i="1"/>
  <c r="H45" i="1"/>
  <c r="K38" i="1"/>
  <c r="K37" i="1"/>
  <c r="K36" i="1"/>
  <c r="K33" i="1"/>
  <c r="K39" i="1"/>
  <c r="J61" i="1"/>
  <c r="J60" i="1"/>
  <c r="J59" i="1"/>
  <c r="J62" i="1"/>
  <c r="J56" i="1"/>
  <c r="O60" i="1"/>
  <c r="O59" i="1"/>
  <c r="O62" i="1"/>
  <c r="O56" i="1"/>
  <c r="O61" i="1"/>
  <c r="G38" i="1"/>
  <c r="G37" i="1"/>
  <c r="G36" i="1"/>
  <c r="G39" i="1"/>
  <c r="P39" i="1" s="1"/>
  <c r="G33" i="1"/>
  <c r="E40" i="1"/>
  <c r="E41" i="1" s="1"/>
  <c r="E45" i="1" s="1"/>
  <c r="I62" i="1"/>
  <c r="I56" i="1"/>
  <c r="I61" i="1"/>
  <c r="I60" i="1"/>
  <c r="I59" i="1"/>
  <c r="P59" i="1" s="1"/>
  <c r="D45" i="1"/>
  <c r="I40" i="1"/>
  <c r="F61" i="1"/>
  <c r="F63" i="1" s="1"/>
  <c r="G66" i="1" s="1"/>
  <c r="F60" i="1"/>
  <c r="F59" i="1"/>
  <c r="F62" i="1"/>
  <c r="F56" i="1"/>
  <c r="K60" i="1"/>
  <c r="K59" i="1"/>
  <c r="K62" i="1"/>
  <c r="K56" i="1"/>
  <c r="K61" i="1"/>
  <c r="K63" i="1" s="1"/>
  <c r="L66" i="1" s="1"/>
  <c r="D41" i="1"/>
  <c r="H22" i="1"/>
  <c r="F15" i="1"/>
  <c r="F9" i="1"/>
  <c r="F10" i="1" s="1"/>
  <c r="F14" i="1"/>
  <c r="F16" i="1"/>
  <c r="F13" i="1"/>
  <c r="H64" i="1"/>
  <c r="L40" i="1"/>
  <c r="L41" i="1" s="1"/>
  <c r="L45" i="1" s="1"/>
  <c r="E16" i="1"/>
  <c r="P16" i="1" s="1"/>
  <c r="E13" i="1"/>
  <c r="E15" i="1"/>
  <c r="E9" i="1"/>
  <c r="E14" i="1"/>
  <c r="L13" i="1"/>
  <c r="L16" i="1"/>
  <c r="L10" i="1"/>
  <c r="L14" i="1"/>
  <c r="L15" i="1"/>
  <c r="L17" i="1" s="1"/>
  <c r="L9" i="1"/>
  <c r="L64" i="1"/>
  <c r="P14" i="1" l="1"/>
  <c r="F17" i="1"/>
  <c r="P62" i="1"/>
  <c r="L68" i="1"/>
  <c r="P9" i="1"/>
  <c r="P37" i="1"/>
  <c r="J17" i="1"/>
  <c r="E17" i="1"/>
  <c r="G20" i="1" s="1"/>
  <c r="I41" i="1"/>
  <c r="I45" i="1" s="1"/>
  <c r="G40" i="1"/>
  <c r="J43" i="1" s="1"/>
  <c r="N40" i="1"/>
  <c r="E47" i="1"/>
  <c r="F46" i="1" s="1"/>
  <c r="G17" i="1"/>
  <c r="J20" i="1" s="1"/>
  <c r="K22" i="1"/>
  <c r="K18" i="1"/>
  <c r="E66" i="1"/>
  <c r="D47" i="1"/>
  <c r="E46" i="1" s="1"/>
  <c r="J18" i="1"/>
  <c r="P61" i="1"/>
  <c r="L18" i="1"/>
  <c r="L22" i="1" s="1"/>
  <c r="P13" i="1"/>
  <c r="F22" i="1"/>
  <c r="P36" i="1"/>
  <c r="O63" i="1"/>
  <c r="Q66" i="1" s="1"/>
  <c r="I18" i="1"/>
  <c r="I22" i="1" s="1"/>
  <c r="M63" i="1"/>
  <c r="N66" i="1" s="1"/>
  <c r="N68" i="1" s="1"/>
  <c r="G10" i="1"/>
  <c r="F41" i="1"/>
  <c r="F45" i="1" s="1"/>
  <c r="N64" i="1"/>
  <c r="J40" i="1"/>
  <c r="E64" i="1"/>
  <c r="N41" i="1"/>
  <c r="N45" i="1" s="1"/>
  <c r="D18" i="1"/>
  <c r="G18" i="1"/>
  <c r="F40" i="1"/>
  <c r="G43" i="1" s="1"/>
  <c r="P38" i="1"/>
  <c r="G45" i="1"/>
  <c r="E10" i="1"/>
  <c r="F18" i="1"/>
  <c r="K64" i="1"/>
  <c r="F64" i="1"/>
  <c r="F68" i="1" s="1"/>
  <c r="D64" i="1"/>
  <c r="P33" i="1"/>
  <c r="I63" i="1"/>
  <c r="J66" i="1" s="1"/>
  <c r="P56" i="1"/>
  <c r="G41" i="1"/>
  <c r="J63" i="1"/>
  <c r="K66" i="1" s="1"/>
  <c r="K40" i="1"/>
  <c r="K41" i="1" s="1"/>
  <c r="K45" i="1" s="1"/>
  <c r="P15" i="1"/>
  <c r="M20" i="1"/>
  <c r="G63" i="1"/>
  <c r="H66" i="1" s="1"/>
  <c r="H68" i="1" s="1"/>
  <c r="M17" i="1"/>
  <c r="Q20" i="1" s="1"/>
  <c r="N17" i="1"/>
  <c r="N18" i="1" s="1"/>
  <c r="N22" i="1" s="1"/>
  <c r="Q43" i="1"/>
  <c r="P60" i="1"/>
  <c r="M41" i="1"/>
  <c r="K68" i="1" l="1"/>
  <c r="J22" i="1"/>
  <c r="E18" i="1"/>
  <c r="P66" i="1"/>
  <c r="O64" i="1"/>
  <c r="O68" i="1" s="1"/>
  <c r="M43" i="1"/>
  <c r="E68" i="1"/>
  <c r="F47" i="1"/>
  <c r="G46" i="1" s="1"/>
  <c r="G47" i="1" s="1"/>
  <c r="H46" i="1" s="1"/>
  <c r="H47" i="1" s="1"/>
  <c r="I46" i="1" s="1"/>
  <c r="I47" i="1" s="1"/>
  <c r="J46" i="1" s="1"/>
  <c r="J41" i="1"/>
  <c r="D68" i="1"/>
  <c r="G22" i="1"/>
  <c r="M18" i="1"/>
  <c r="M22" i="1" s="1"/>
  <c r="P63" i="1"/>
  <c r="I64" i="1"/>
  <c r="I68" i="1" s="1"/>
  <c r="M45" i="1"/>
  <c r="E22" i="1"/>
  <c r="P10" i="1"/>
  <c r="D22" i="1"/>
  <c r="M64" i="1"/>
  <c r="M68" i="1" s="1"/>
  <c r="J64" i="1"/>
  <c r="J68" i="1" s="1"/>
  <c r="P43" i="1"/>
  <c r="P17" i="1"/>
  <c r="G64" i="1"/>
  <c r="G68" i="1" s="1"/>
  <c r="P20" i="1"/>
  <c r="P40" i="1"/>
  <c r="P64" i="1" l="1"/>
  <c r="D24" i="1"/>
  <c r="E23" i="1" s="1"/>
  <c r="P22" i="1"/>
  <c r="P24" i="1" s="1"/>
  <c r="Q24" i="1" s="1"/>
  <c r="Q25" i="1" s="1"/>
  <c r="D70" i="1"/>
  <c r="E69" i="1" s="1"/>
  <c r="E70" i="1" s="1"/>
  <c r="F69" i="1" s="1"/>
  <c r="F70" i="1" s="1"/>
  <c r="G69" i="1" s="1"/>
  <c r="G70" i="1" s="1"/>
  <c r="H69" i="1" s="1"/>
  <c r="H70" i="1" s="1"/>
  <c r="I69" i="1" s="1"/>
  <c r="I70" i="1" s="1"/>
  <c r="J69" i="1" s="1"/>
  <c r="J70" i="1" s="1"/>
  <c r="K69" i="1" s="1"/>
  <c r="K70" i="1" s="1"/>
  <c r="L69" i="1" s="1"/>
  <c r="L70" i="1" s="1"/>
  <c r="M69" i="1" s="1"/>
  <c r="M70" i="1" s="1"/>
  <c r="N69" i="1" s="1"/>
  <c r="N70" i="1" s="1"/>
  <c r="O69" i="1" s="1"/>
  <c r="O70" i="1" s="1"/>
  <c r="P68" i="1"/>
  <c r="P70" i="1" s="1"/>
  <c r="Q70" i="1" s="1"/>
  <c r="Q71" i="1" s="1"/>
  <c r="E24" i="1"/>
  <c r="F23" i="1" s="1"/>
  <c r="F24" i="1" s="1"/>
  <c r="G23" i="1" s="1"/>
  <c r="G24" i="1" s="1"/>
  <c r="H23" i="1" s="1"/>
  <c r="H24" i="1" s="1"/>
  <c r="I23" i="1" s="1"/>
  <c r="I24" i="1" s="1"/>
  <c r="J23" i="1" s="1"/>
  <c r="J24" i="1" s="1"/>
  <c r="K23" i="1" s="1"/>
  <c r="K24" i="1" s="1"/>
  <c r="L23" i="1" s="1"/>
  <c r="L24" i="1" s="1"/>
  <c r="M23" i="1" s="1"/>
  <c r="M24" i="1" s="1"/>
  <c r="N23" i="1" s="1"/>
  <c r="N24" i="1" s="1"/>
  <c r="O23" i="1" s="1"/>
  <c r="O24" i="1" s="1"/>
  <c r="P18" i="1"/>
  <c r="J45" i="1"/>
  <c r="P41" i="1"/>
  <c r="J47" i="1" l="1"/>
  <c r="K46" i="1" s="1"/>
  <c r="K47" i="1" s="1"/>
  <c r="L46" i="1" s="1"/>
  <c r="L47" i="1" s="1"/>
  <c r="M46" i="1" s="1"/>
  <c r="M47" i="1" s="1"/>
  <c r="N46" i="1" s="1"/>
  <c r="N47" i="1" s="1"/>
  <c r="O46" i="1" s="1"/>
  <c r="O47" i="1" s="1"/>
  <c r="P45" i="1"/>
  <c r="P47" i="1" s="1"/>
  <c r="Q47" i="1" s="1"/>
  <c r="Q48" i="1" s="1"/>
</calcChain>
</file>

<file path=xl/sharedStrings.xml><?xml version="1.0" encoding="utf-8"?>
<sst xmlns="http://schemas.openxmlformats.org/spreadsheetml/2006/main" count="107" uniqueCount="43">
  <si>
    <t>SIMPLISTIC CASH FLOW FORECASTS - ENTER TURNOVER BELOW. BUSINESS ASSUMED TO MAKE 5% NET PROFIT - ONGOING BASIS</t>
  </si>
  <si>
    <t>Enter turnover</t>
  </si>
  <si>
    <t>NOW - QUARTERLY RETURNS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</si>
  <si>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</si>
  <si>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</si>
  <si>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</si>
  <si>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</si>
  <si>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</si>
  <si>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</si>
  <si>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</si>
  <si>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</si>
  <si>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</si>
  <si>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</si>
  <si>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</si>
  <si>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</si>
  <si>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</t>
  </si>
  <si>
    <t>Sales</t>
  </si>
  <si>
    <t>Net</t>
  </si>
  <si>
    <t>Output VAT</t>
  </si>
  <si>
    <t>Total Income</t>
  </si>
  <si>
    <t>Steel</t>
  </si>
  <si>
    <t>35% of sales</t>
  </si>
  <si>
    <t>CIS Subcontractors</t>
  </si>
  <si>
    <t>10% of sales</t>
  </si>
  <si>
    <t>Other costs - vatable</t>
  </si>
  <si>
    <t>25% of sales</t>
  </si>
  <si>
    <t>Other costs - non vatable</t>
  </si>
  <si>
    <t>Input VAT</t>
  </si>
  <si>
    <t>Total Payments</t>
  </si>
  <si>
    <t>VAT Quarterly Return - PAYMENT TO HMRC</t>
  </si>
  <si>
    <t>VAT creditor at year end</t>
  </si>
  <si>
    <t>Net income</t>
  </si>
  <si>
    <t>Bank Balance brought forward</t>
  </si>
  <si>
    <t>Bank Balance carried forward</t>
  </si>
  <si>
    <t>Profit</t>
  </si>
  <si>
    <t>REVERSE CHARGE VAT - QUARTERLY RETURN</t>
  </si>
  <si>
    <t>Nil received</t>
  </si>
  <si>
    <t>VAT Quarterly Return - DUE FROM HMRC</t>
  </si>
  <si>
    <r>
      <t xml:space="preserve">VAT </t>
    </r>
    <r>
      <rPr>
        <b/>
        <sz val="11"/>
        <color theme="1"/>
        <rFont val="Calibri"/>
        <family val="2"/>
        <scheme val="minor"/>
      </rPr>
      <t>DEBTOR</t>
    </r>
    <r>
      <rPr>
        <sz val="11"/>
        <color theme="1"/>
        <rFont val="Calibri"/>
        <family val="2"/>
        <scheme val="minor"/>
      </rPr>
      <t xml:space="preserve"> at year end</t>
    </r>
  </si>
  <si>
    <t>REVERSE CHARGE VAT - MOVE TO MONTHLY RETURN</t>
  </si>
  <si>
    <t>VAT Monthly Return - DUE FROM HMRC</t>
  </si>
  <si>
    <t>VAT DEBTOR at year end</t>
  </si>
  <si>
    <t>Bank balance at year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</si>
</sst>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;[Red]\(&quot;£&quot;#,##0\)"/>
    <numFmt numFmtId="165" formatCode="_-&quot;£&quot;* #,##0_-;\-&quot;£&quot;* #,##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8" tint="-0.249977111117893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right"/>
    </xf>
    <xf numFmtId="0" fontId="5" fillId="0" borderId="0" xfId="0" applyFont="1" applyFill="1"/>
    <xf numFmtId="164" fontId="4" fillId="2" borderId="1" xfId="0" applyNumberFormat="1" applyFont="1" applyFill="1" applyBorder="1"/>
    <xf numFmtId="0" fontId="6" fillId="0" borderId="0" xfId="0" applyFont="1" applyFill="1"/>
    <xf numFmtId="0" fontId="2" fillId="0" borderId="0" xfId="0" applyFont="1" applyFill="1"/>
    <xf numFmtId="164" fontId="0" fillId="0" borderId="0" xfId="1" applyNumberFormat="1" applyFont="1" applyFill="1"/>
    <xf numFmtId="164" fontId="0" fillId="0" borderId="0" xfId="0" applyNumberFormat="1" applyFill="1"/>
    <xf numFmtId="9" fontId="0" fillId="0" borderId="0" xfId="0" applyNumberFormat="1" applyFill="1"/>
    <xf numFmtId="164" fontId="0" fillId="0" borderId="2" xfId="1" applyNumberFormat="1" applyFont="1" applyFill="1" applyBorder="1"/>
    <xf numFmtId="164" fontId="0" fillId="0" borderId="2" xfId="0" applyNumberFormat="1" applyFill="1" applyBorder="1"/>
    <xf numFmtId="164" fontId="0" fillId="3" borderId="2" xfId="0" applyNumberFormat="1" applyFill="1" applyBorder="1"/>
    <xf numFmtId="9" fontId="0" fillId="0" borderId="0" xfId="2" applyFont="1" applyFill="1"/>
    <xf numFmtId="0" fontId="0" fillId="4" borderId="0" xfId="0" applyFill="1"/>
    <xf numFmtId="9" fontId="0" fillId="4" borderId="0" xfId="2" applyFont="1" applyFill="1"/>
    <xf numFmtId="164" fontId="0" fillId="0" borderId="3" xfId="1" applyNumberFormat="1" applyFont="1" applyFill="1" applyBorder="1"/>
    <xf numFmtId="165" fontId="0" fillId="0" borderId="0" xfId="1" applyNumberFormat="1" applyFont="1" applyFill="1"/>
    <xf numFmtId="165" fontId="0" fillId="0" borderId="0" xfId="0" applyNumberFormat="1" applyFill="1"/>
    <xf numFmtId="0" fontId="0" fillId="3" borderId="0" xfId="0" applyFill="1"/>
    <xf numFmtId="0" fontId="4" fillId="0" borderId="0" xfId="0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154214</xdr:colOff>
      <xdr:row>3</xdr:row>
      <xdr:rowOff>199571</xdr:rowOff>
    </xdr:from>
    <xdr:to>
      <xdr:col>2</xdr:col>
      <xdr:colOff>335642</xdr:colOff>
      <xdr:row>3</xdr:row>
      <xdr:rowOff>199571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078264" y="910771"/>
          <a:ext cx="791028" cy="0"/>
        </a:xfrm>
        <a:prstGeom prst="straightConnector1">
          <a:avLst/>
        </a:prstGeom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3"/>
  <sheetViews>
    <sheetView tabSelected="1" zoomScale="70" zoomScaleNormal="70" workbookViewId="0">
      <selection activeCell="D31" sqref="D31"/>
    </sheetView>
  </sheetViews>
  <sheetFormatPr defaultRowHeight="14.5" x14ac:dyDescent="0.35"/>
  <cols>
    <col min="1" max="1" width="27.54296875" style="2" customWidth="1"/>
    <col min="2" max="3" width="8.7265625" style="2"/>
    <col min="4" max="4" width="20" style="2" bestFit="1" customWidth="1"/>
    <col min="5" max="7" width="16.26953125" style="2" bestFit="1" customWidth="1"/>
    <col min="8" max="8" width="14.54296875" style="2" bestFit="1" customWidth="1"/>
    <col min="9" max="10" width="16.26953125" style="2" bestFit="1" customWidth="1"/>
    <col min="11" max="15" width="15" style="2" bestFit="1" customWidth="1"/>
    <col min="16" max="16" width="15.7265625" style="2" bestFit="1" customWidth="1"/>
    <col min="17" max="17" width="15.26953125" style="2" bestFit="1" customWidth="1"/>
    <col min="18" max="16384" width="8.7265625" style="2"/>
  </cols>
  <sheetData>
    <row r="1" spans="1:17" ht="26" x14ac:dyDescent="0.6">
      <c r="A1" s="21" t="s">
        <v>0</v>
      </c>
    </row>
    <row r="2" spans="1:17" ht="18.5" x14ac:dyDescent="0.45">
      <c r="A2" s="1"/>
    </row>
    <row r="3" spans="1:17" ht="19" thickBot="1" x14ac:dyDescent="0.5">
      <c r="A3" s="1"/>
    </row>
    <row r="4" spans="1:17" ht="26.5" thickBot="1" x14ac:dyDescent="0.65">
      <c r="A4" s="3" t="s">
        <v>1</v>
      </c>
      <c r="B4" s="4"/>
      <c r="D4" s="5">
        <v>15000000</v>
      </c>
    </row>
    <row r="5" spans="1:17" ht="18.5" x14ac:dyDescent="0.45">
      <c r="A5" s="6"/>
    </row>
    <row r="6" spans="1:17" s="7" customFormat="1" x14ac:dyDescent="0.35">
      <c r="A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7" t="s">
        <v>15</v>
      </c>
    </row>
    <row r="8" spans="1:17" x14ac:dyDescent="0.35">
      <c r="A8" s="2" t="s">
        <v>16</v>
      </c>
      <c r="B8" s="2" t="s">
        <v>17</v>
      </c>
      <c r="D8" s="8">
        <f t="shared" ref="D8:N8" si="0">$P$8/12</f>
        <v>1250000</v>
      </c>
      <c r="E8" s="8">
        <f t="shared" si="0"/>
        <v>1250000</v>
      </c>
      <c r="F8" s="8">
        <f t="shared" si="0"/>
        <v>1250000</v>
      </c>
      <c r="G8" s="8">
        <f t="shared" si="0"/>
        <v>1250000</v>
      </c>
      <c r="H8" s="8">
        <f t="shared" si="0"/>
        <v>1250000</v>
      </c>
      <c r="I8" s="8">
        <f t="shared" si="0"/>
        <v>1250000</v>
      </c>
      <c r="J8" s="8">
        <f t="shared" si="0"/>
        <v>1250000</v>
      </c>
      <c r="K8" s="8">
        <f t="shared" si="0"/>
        <v>1250000</v>
      </c>
      <c r="L8" s="8">
        <f t="shared" si="0"/>
        <v>1250000</v>
      </c>
      <c r="M8" s="8">
        <f t="shared" si="0"/>
        <v>1250000</v>
      </c>
      <c r="N8" s="8">
        <f t="shared" si="0"/>
        <v>1250000</v>
      </c>
      <c r="O8" s="8">
        <f>$P$8/12</f>
        <v>1250000</v>
      </c>
      <c r="P8" s="9">
        <f>D4</f>
        <v>15000000</v>
      </c>
      <c r="Q8" s="9"/>
    </row>
    <row r="9" spans="1:17" x14ac:dyDescent="0.35">
      <c r="A9" s="2" t="s">
        <v>18</v>
      </c>
      <c r="B9" s="10">
        <v>0.2</v>
      </c>
      <c r="D9" s="8">
        <f>+D8*0.2</f>
        <v>250000</v>
      </c>
      <c r="E9" s="8">
        <f t="shared" ref="E9:O9" si="1">+E8*0.2</f>
        <v>250000</v>
      </c>
      <c r="F9" s="8">
        <f t="shared" si="1"/>
        <v>250000</v>
      </c>
      <c r="G9" s="8">
        <f t="shared" si="1"/>
        <v>250000</v>
      </c>
      <c r="H9" s="8">
        <f t="shared" si="1"/>
        <v>250000</v>
      </c>
      <c r="I9" s="8">
        <f t="shared" si="1"/>
        <v>250000</v>
      </c>
      <c r="J9" s="8">
        <f t="shared" si="1"/>
        <v>250000</v>
      </c>
      <c r="K9" s="8">
        <f t="shared" si="1"/>
        <v>250000</v>
      </c>
      <c r="L9" s="8">
        <f t="shared" si="1"/>
        <v>250000</v>
      </c>
      <c r="M9" s="8">
        <f t="shared" si="1"/>
        <v>250000</v>
      </c>
      <c r="N9" s="8">
        <f t="shared" si="1"/>
        <v>250000</v>
      </c>
      <c r="O9" s="8">
        <f t="shared" si="1"/>
        <v>250000</v>
      </c>
      <c r="P9" s="9">
        <f t="shared" ref="P9:P10" si="2">SUM(D9:O9)</f>
        <v>3000000</v>
      </c>
      <c r="Q9" s="9"/>
    </row>
    <row r="10" spans="1:17" x14ac:dyDescent="0.35">
      <c r="A10" s="2" t="s">
        <v>19</v>
      </c>
      <c r="D10" s="11">
        <f>SUM(D8:D9)</f>
        <v>1500000</v>
      </c>
      <c r="E10" s="11">
        <f t="shared" ref="E10:O10" si="3">SUM(E8:E9)</f>
        <v>1500000</v>
      </c>
      <c r="F10" s="11">
        <f t="shared" si="3"/>
        <v>1500000</v>
      </c>
      <c r="G10" s="11">
        <f t="shared" si="3"/>
        <v>1500000</v>
      </c>
      <c r="H10" s="11">
        <f t="shared" si="3"/>
        <v>1500000</v>
      </c>
      <c r="I10" s="11">
        <f t="shared" si="3"/>
        <v>1500000</v>
      </c>
      <c r="J10" s="11">
        <f t="shared" si="3"/>
        <v>1500000</v>
      </c>
      <c r="K10" s="11">
        <f t="shared" si="3"/>
        <v>1500000</v>
      </c>
      <c r="L10" s="11">
        <f t="shared" si="3"/>
        <v>1500000</v>
      </c>
      <c r="M10" s="11">
        <f t="shared" si="3"/>
        <v>1500000</v>
      </c>
      <c r="N10" s="11">
        <f t="shared" si="3"/>
        <v>1500000</v>
      </c>
      <c r="O10" s="11">
        <f t="shared" si="3"/>
        <v>1500000</v>
      </c>
      <c r="P10" s="12">
        <f t="shared" si="2"/>
        <v>18000000</v>
      </c>
      <c r="Q10" s="9"/>
    </row>
    <row r="11" spans="1:17" x14ac:dyDescent="0.35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x14ac:dyDescent="0.35"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x14ac:dyDescent="0.35">
      <c r="A13" s="2" t="s">
        <v>20</v>
      </c>
      <c r="B13" s="10" t="s">
        <v>21</v>
      </c>
      <c r="D13" s="8">
        <f>+D8*0.35</f>
        <v>437500</v>
      </c>
      <c r="E13" s="8">
        <f t="shared" ref="E13:O13" si="4">+E8*0.35</f>
        <v>437500</v>
      </c>
      <c r="F13" s="8">
        <f t="shared" si="4"/>
        <v>437500</v>
      </c>
      <c r="G13" s="8">
        <f t="shared" si="4"/>
        <v>437500</v>
      </c>
      <c r="H13" s="8">
        <f t="shared" si="4"/>
        <v>437500</v>
      </c>
      <c r="I13" s="8">
        <f t="shared" si="4"/>
        <v>437500</v>
      </c>
      <c r="J13" s="8">
        <f t="shared" si="4"/>
        <v>437500</v>
      </c>
      <c r="K13" s="8">
        <f t="shared" si="4"/>
        <v>437500</v>
      </c>
      <c r="L13" s="8">
        <f t="shared" si="4"/>
        <v>437500</v>
      </c>
      <c r="M13" s="8">
        <f t="shared" si="4"/>
        <v>437500</v>
      </c>
      <c r="N13" s="8">
        <f t="shared" si="4"/>
        <v>437500</v>
      </c>
      <c r="O13" s="8">
        <f t="shared" si="4"/>
        <v>437500</v>
      </c>
      <c r="P13" s="8">
        <f t="shared" ref="P13:P22" si="5">SUM(D13:O13)</f>
        <v>5250000</v>
      </c>
      <c r="Q13" s="8"/>
    </row>
    <row r="14" spans="1:17" x14ac:dyDescent="0.35">
      <c r="A14" s="2" t="s">
        <v>22</v>
      </c>
      <c r="B14" s="2" t="s">
        <v>23</v>
      </c>
      <c r="D14" s="8">
        <f>+D8*0.1</f>
        <v>125000</v>
      </c>
      <c r="E14" s="8">
        <f t="shared" ref="E14:O14" si="6">+E8*0.1</f>
        <v>125000</v>
      </c>
      <c r="F14" s="8">
        <f t="shared" si="6"/>
        <v>125000</v>
      </c>
      <c r="G14" s="8">
        <f t="shared" si="6"/>
        <v>125000</v>
      </c>
      <c r="H14" s="8">
        <f t="shared" si="6"/>
        <v>125000</v>
      </c>
      <c r="I14" s="8">
        <f t="shared" si="6"/>
        <v>125000</v>
      </c>
      <c r="J14" s="8">
        <f t="shared" si="6"/>
        <v>125000</v>
      </c>
      <c r="K14" s="8">
        <f t="shared" si="6"/>
        <v>125000</v>
      </c>
      <c r="L14" s="8">
        <f t="shared" si="6"/>
        <v>125000</v>
      </c>
      <c r="M14" s="8">
        <f t="shared" si="6"/>
        <v>125000</v>
      </c>
      <c r="N14" s="8">
        <f t="shared" si="6"/>
        <v>125000</v>
      </c>
      <c r="O14" s="8">
        <f t="shared" si="6"/>
        <v>125000</v>
      </c>
      <c r="P14" s="8">
        <f t="shared" si="5"/>
        <v>1500000</v>
      </c>
      <c r="Q14" s="8"/>
    </row>
    <row r="15" spans="1:17" x14ac:dyDescent="0.35">
      <c r="A15" s="2" t="s">
        <v>24</v>
      </c>
      <c r="B15" s="2" t="s">
        <v>25</v>
      </c>
      <c r="D15" s="8">
        <f>+D8*0.25</f>
        <v>312500</v>
      </c>
      <c r="E15" s="8">
        <f t="shared" ref="E15:O15" si="7">+E8*0.25</f>
        <v>312500</v>
      </c>
      <c r="F15" s="8">
        <f t="shared" si="7"/>
        <v>312500</v>
      </c>
      <c r="G15" s="8">
        <f t="shared" si="7"/>
        <v>312500</v>
      </c>
      <c r="H15" s="8">
        <f t="shared" si="7"/>
        <v>312500</v>
      </c>
      <c r="I15" s="8">
        <f t="shared" si="7"/>
        <v>312500</v>
      </c>
      <c r="J15" s="8">
        <f t="shared" si="7"/>
        <v>312500</v>
      </c>
      <c r="K15" s="8">
        <f t="shared" si="7"/>
        <v>312500</v>
      </c>
      <c r="L15" s="8">
        <f t="shared" si="7"/>
        <v>312500</v>
      </c>
      <c r="M15" s="8">
        <f t="shared" si="7"/>
        <v>312500</v>
      </c>
      <c r="N15" s="8">
        <f t="shared" si="7"/>
        <v>312500</v>
      </c>
      <c r="O15" s="8">
        <f t="shared" si="7"/>
        <v>312500</v>
      </c>
      <c r="P15" s="8">
        <f t="shared" si="5"/>
        <v>3750000</v>
      </c>
      <c r="Q15" s="8"/>
    </row>
    <row r="16" spans="1:17" x14ac:dyDescent="0.35">
      <c r="A16" s="2" t="s">
        <v>26</v>
      </c>
      <c r="B16" s="2" t="s">
        <v>25</v>
      </c>
      <c r="D16" s="8">
        <f>+D8*0.25</f>
        <v>312500</v>
      </c>
      <c r="E16" s="8">
        <f t="shared" ref="E16:O16" si="8">+E8*0.25</f>
        <v>312500</v>
      </c>
      <c r="F16" s="8">
        <f t="shared" si="8"/>
        <v>312500</v>
      </c>
      <c r="G16" s="8">
        <f t="shared" si="8"/>
        <v>312500</v>
      </c>
      <c r="H16" s="8">
        <f t="shared" si="8"/>
        <v>312500</v>
      </c>
      <c r="I16" s="8">
        <f t="shared" si="8"/>
        <v>312500</v>
      </c>
      <c r="J16" s="8">
        <f t="shared" si="8"/>
        <v>312500</v>
      </c>
      <c r="K16" s="8">
        <f t="shared" si="8"/>
        <v>312500</v>
      </c>
      <c r="L16" s="8">
        <f t="shared" si="8"/>
        <v>312500</v>
      </c>
      <c r="M16" s="8">
        <f t="shared" si="8"/>
        <v>312500</v>
      </c>
      <c r="N16" s="8">
        <f t="shared" si="8"/>
        <v>312500</v>
      </c>
      <c r="O16" s="8">
        <f t="shared" si="8"/>
        <v>312500</v>
      </c>
      <c r="P16" s="8">
        <f t="shared" si="5"/>
        <v>3750000</v>
      </c>
      <c r="Q16" s="8"/>
    </row>
    <row r="17" spans="1:19" x14ac:dyDescent="0.35">
      <c r="A17" s="2" t="s">
        <v>27</v>
      </c>
      <c r="B17" s="10">
        <v>0.2</v>
      </c>
      <c r="D17" s="8">
        <f>+(+D15+D14+D13)*0.2</f>
        <v>175000</v>
      </c>
      <c r="E17" s="8">
        <f t="shared" ref="E17:O17" si="9">+(+E15+E14+E13)*0.2</f>
        <v>175000</v>
      </c>
      <c r="F17" s="8">
        <f t="shared" si="9"/>
        <v>175000</v>
      </c>
      <c r="G17" s="8">
        <f t="shared" si="9"/>
        <v>175000</v>
      </c>
      <c r="H17" s="8">
        <f t="shared" si="9"/>
        <v>175000</v>
      </c>
      <c r="I17" s="8">
        <f t="shared" si="9"/>
        <v>175000</v>
      </c>
      <c r="J17" s="8">
        <f t="shared" si="9"/>
        <v>175000</v>
      </c>
      <c r="K17" s="8">
        <f t="shared" si="9"/>
        <v>175000</v>
      </c>
      <c r="L17" s="8">
        <f t="shared" si="9"/>
        <v>175000</v>
      </c>
      <c r="M17" s="8">
        <f t="shared" si="9"/>
        <v>175000</v>
      </c>
      <c r="N17" s="8">
        <f t="shared" si="9"/>
        <v>175000</v>
      </c>
      <c r="O17" s="8">
        <f t="shared" si="9"/>
        <v>175000</v>
      </c>
      <c r="P17" s="8">
        <f t="shared" si="5"/>
        <v>2100000</v>
      </c>
      <c r="Q17" s="8"/>
    </row>
    <row r="18" spans="1:19" x14ac:dyDescent="0.35">
      <c r="A18" s="2" t="s">
        <v>28</v>
      </c>
      <c r="D18" s="11">
        <f>SUM(D13:D17)</f>
        <v>1362500</v>
      </c>
      <c r="E18" s="11">
        <f t="shared" ref="E18:O18" si="10">SUM(E13:E17)</f>
        <v>1362500</v>
      </c>
      <c r="F18" s="11">
        <f t="shared" si="10"/>
        <v>1362500</v>
      </c>
      <c r="G18" s="11">
        <f t="shared" si="10"/>
        <v>1362500</v>
      </c>
      <c r="H18" s="11">
        <f t="shared" si="10"/>
        <v>1362500</v>
      </c>
      <c r="I18" s="11">
        <f t="shared" si="10"/>
        <v>1362500</v>
      </c>
      <c r="J18" s="11">
        <f t="shared" si="10"/>
        <v>1362500</v>
      </c>
      <c r="K18" s="11">
        <f t="shared" si="10"/>
        <v>1362500</v>
      </c>
      <c r="L18" s="11">
        <f t="shared" si="10"/>
        <v>1362500</v>
      </c>
      <c r="M18" s="11">
        <f t="shared" si="10"/>
        <v>1362500</v>
      </c>
      <c r="N18" s="11">
        <f t="shared" si="10"/>
        <v>1362500</v>
      </c>
      <c r="O18" s="11">
        <f t="shared" si="10"/>
        <v>1362500</v>
      </c>
      <c r="P18" s="11">
        <f t="shared" si="5"/>
        <v>16350000</v>
      </c>
      <c r="Q18" s="8"/>
    </row>
    <row r="19" spans="1:19" x14ac:dyDescent="0.35"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9" x14ac:dyDescent="0.35">
      <c r="A20" s="2" t="s">
        <v>29</v>
      </c>
      <c r="D20" s="11"/>
      <c r="E20" s="11"/>
      <c r="F20" s="11"/>
      <c r="G20" s="12">
        <f>+D9+E9+F9-D17-E17-F17</f>
        <v>225000</v>
      </c>
      <c r="H20" s="11"/>
      <c r="I20" s="11"/>
      <c r="J20" s="12">
        <f>+G9+H9+I9-G17-H17-I17</f>
        <v>225000</v>
      </c>
      <c r="K20" s="11"/>
      <c r="L20" s="11"/>
      <c r="M20" s="12">
        <f>+J9+K9+L9-J17-K17-L17</f>
        <v>225000</v>
      </c>
      <c r="N20" s="11"/>
      <c r="O20" s="11"/>
      <c r="P20" s="11">
        <f t="shared" si="5"/>
        <v>675000</v>
      </c>
      <c r="Q20" s="8">
        <f>+M9+N9+O9-M17-N17-O17</f>
        <v>225000</v>
      </c>
      <c r="R20" s="2" t="s">
        <v>30</v>
      </c>
    </row>
    <row r="21" spans="1:19" x14ac:dyDescent="0.35"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9" x14ac:dyDescent="0.35">
      <c r="A22" s="2" t="s">
        <v>31</v>
      </c>
      <c r="D22" s="9">
        <f>+D10-D18-D20</f>
        <v>137500</v>
      </c>
      <c r="E22" s="9">
        <f t="shared" ref="E22:O22" si="11">+E10-E18-E20</f>
        <v>137500</v>
      </c>
      <c r="F22" s="9">
        <f t="shared" si="11"/>
        <v>137500</v>
      </c>
      <c r="G22" s="9">
        <f t="shared" si="11"/>
        <v>-87500</v>
      </c>
      <c r="H22" s="9">
        <f t="shared" si="11"/>
        <v>137500</v>
      </c>
      <c r="I22" s="9">
        <f t="shared" si="11"/>
        <v>137500</v>
      </c>
      <c r="J22" s="9">
        <f t="shared" si="11"/>
        <v>-87500</v>
      </c>
      <c r="K22" s="9">
        <f t="shared" si="11"/>
        <v>137500</v>
      </c>
      <c r="L22" s="9">
        <f t="shared" si="11"/>
        <v>137500</v>
      </c>
      <c r="M22" s="9">
        <f t="shared" si="11"/>
        <v>-87500</v>
      </c>
      <c r="N22" s="9">
        <f t="shared" si="11"/>
        <v>137500</v>
      </c>
      <c r="O22" s="9">
        <f t="shared" si="11"/>
        <v>137500</v>
      </c>
      <c r="P22" s="8">
        <f t="shared" si="5"/>
        <v>975000</v>
      </c>
      <c r="Q22" s="9"/>
    </row>
    <row r="23" spans="1:19" x14ac:dyDescent="0.35">
      <c r="A23" s="2" t="s">
        <v>32</v>
      </c>
      <c r="D23" s="9">
        <v>0</v>
      </c>
      <c r="E23" s="9">
        <f>+D24</f>
        <v>137500</v>
      </c>
      <c r="F23" s="9">
        <f t="shared" ref="F23:O23" si="12">+E24</f>
        <v>275000</v>
      </c>
      <c r="G23" s="9">
        <f t="shared" si="12"/>
        <v>412500</v>
      </c>
      <c r="H23" s="9">
        <f t="shared" si="12"/>
        <v>325000</v>
      </c>
      <c r="I23" s="9">
        <f t="shared" si="12"/>
        <v>462500</v>
      </c>
      <c r="J23" s="9">
        <f t="shared" si="12"/>
        <v>600000</v>
      </c>
      <c r="K23" s="9">
        <f t="shared" si="12"/>
        <v>512500</v>
      </c>
      <c r="L23" s="9">
        <f t="shared" si="12"/>
        <v>650000</v>
      </c>
      <c r="M23" s="9">
        <f t="shared" si="12"/>
        <v>787500</v>
      </c>
      <c r="N23" s="9">
        <f t="shared" si="12"/>
        <v>700000</v>
      </c>
      <c r="O23" s="9">
        <f t="shared" si="12"/>
        <v>837500</v>
      </c>
      <c r="P23" s="9">
        <v>0</v>
      </c>
      <c r="Q23" s="9"/>
    </row>
    <row r="24" spans="1:19" x14ac:dyDescent="0.35">
      <c r="A24" s="2" t="s">
        <v>33</v>
      </c>
      <c r="D24" s="12">
        <f>+D23+D22</f>
        <v>137500</v>
      </c>
      <c r="E24" s="12">
        <f>+E22+E23</f>
        <v>275000</v>
      </c>
      <c r="F24" s="12">
        <f t="shared" ref="F24:P24" si="13">+F22+F23</f>
        <v>412500</v>
      </c>
      <c r="G24" s="12">
        <f t="shared" si="13"/>
        <v>325000</v>
      </c>
      <c r="H24" s="12">
        <f t="shared" si="13"/>
        <v>462500</v>
      </c>
      <c r="I24" s="12">
        <f t="shared" si="13"/>
        <v>600000</v>
      </c>
      <c r="J24" s="12">
        <f t="shared" si="13"/>
        <v>512500</v>
      </c>
      <c r="K24" s="12">
        <f t="shared" si="13"/>
        <v>650000</v>
      </c>
      <c r="L24" s="12">
        <f t="shared" si="13"/>
        <v>787500</v>
      </c>
      <c r="M24" s="12">
        <f t="shared" si="13"/>
        <v>700000</v>
      </c>
      <c r="N24" s="12">
        <f t="shared" si="13"/>
        <v>837500</v>
      </c>
      <c r="O24" s="12">
        <f t="shared" si="13"/>
        <v>975000</v>
      </c>
      <c r="P24" s="13">
        <f t="shared" si="13"/>
        <v>975000</v>
      </c>
      <c r="Q24" s="9">
        <f>+P24-Q20</f>
        <v>750000</v>
      </c>
    </row>
    <row r="25" spans="1:19" x14ac:dyDescent="0.35">
      <c r="Q25" s="14">
        <f>+Q24/P8</f>
        <v>0.05</v>
      </c>
      <c r="R25" s="2" t="s">
        <v>34</v>
      </c>
    </row>
    <row r="26" spans="1:19" x14ac:dyDescent="0.3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/>
      <c r="R26" s="15"/>
      <c r="S26" s="15"/>
    </row>
    <row r="27" spans="1:19" x14ac:dyDescent="0.35">
      <c r="Q27" s="14"/>
    </row>
    <row r="28" spans="1:19" x14ac:dyDescent="0.35">
      <c r="A28" s="7" t="s">
        <v>35</v>
      </c>
    </row>
    <row r="29" spans="1:19" x14ac:dyDescent="0.35">
      <c r="B29" s="7"/>
      <c r="C29" s="7"/>
      <c r="D29" s="7" t="s">
        <v>3</v>
      </c>
      <c r="E29" s="7" t="s">
        <v>4</v>
      </c>
      <c r="F29" s="7" t="s">
        <v>5</v>
      </c>
      <c r="G29" s="7" t="s">
        <v>6</v>
      </c>
      <c r="H29" s="7" t="s">
        <v>7</v>
      </c>
      <c r="I29" s="7" t="s">
        <v>8</v>
      </c>
      <c r="J29" s="7" t="s">
        <v>9</v>
      </c>
      <c r="K29" s="7" t="s">
        <v>10</v>
      </c>
      <c r="L29" s="7" t="s">
        <v>11</v>
      </c>
      <c r="M29" s="7" t="s">
        <v>12</v>
      </c>
      <c r="N29" s="7" t="s">
        <v>13</v>
      </c>
      <c r="O29" s="7" t="s">
        <v>14</v>
      </c>
      <c r="P29" s="7" t="s">
        <v>15</v>
      </c>
      <c r="Q29" s="7"/>
      <c r="R29" s="7"/>
    </row>
    <row r="31" spans="1:19" x14ac:dyDescent="0.35">
      <c r="A31" s="2" t="s">
        <v>16</v>
      </c>
      <c r="B31" s="2" t="s">
        <v>17</v>
      </c>
      <c r="D31" s="8">
        <f t="shared" ref="D31:N31" si="14">$P$31/12</f>
        <v>1250000</v>
      </c>
      <c r="E31" s="8">
        <f t="shared" si="14"/>
        <v>1250000</v>
      </c>
      <c r="F31" s="8">
        <f t="shared" si="14"/>
        <v>1250000</v>
      </c>
      <c r="G31" s="8">
        <f t="shared" si="14"/>
        <v>1250000</v>
      </c>
      <c r="H31" s="8">
        <f t="shared" si="14"/>
        <v>1250000</v>
      </c>
      <c r="I31" s="8">
        <f t="shared" si="14"/>
        <v>1250000</v>
      </c>
      <c r="J31" s="8">
        <f t="shared" si="14"/>
        <v>1250000</v>
      </c>
      <c r="K31" s="8">
        <f t="shared" si="14"/>
        <v>1250000</v>
      </c>
      <c r="L31" s="8">
        <f t="shared" si="14"/>
        <v>1250000</v>
      </c>
      <c r="M31" s="8">
        <f t="shared" si="14"/>
        <v>1250000</v>
      </c>
      <c r="N31" s="8">
        <f t="shared" si="14"/>
        <v>1250000</v>
      </c>
      <c r="O31" s="8">
        <f>$P$31/12</f>
        <v>1250000</v>
      </c>
      <c r="P31" s="9">
        <f>D4</f>
        <v>15000000</v>
      </c>
      <c r="Q31" s="9"/>
    </row>
    <row r="32" spans="1:19" x14ac:dyDescent="0.35">
      <c r="A32" s="2" t="s">
        <v>18</v>
      </c>
      <c r="B32" s="10" t="s">
        <v>36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9">
        <f t="shared" ref="P32:P33" si="15">SUM(D32:O32)</f>
        <v>0</v>
      </c>
      <c r="Q32" s="9"/>
    </row>
    <row r="33" spans="1:18" x14ac:dyDescent="0.35">
      <c r="A33" s="2" t="s">
        <v>19</v>
      </c>
      <c r="D33" s="11">
        <f>SUM(D31:D32)</f>
        <v>1250000</v>
      </c>
      <c r="E33" s="11">
        <f t="shared" ref="E33:O33" si="16">SUM(E31:E32)</f>
        <v>1250000</v>
      </c>
      <c r="F33" s="11">
        <f t="shared" si="16"/>
        <v>1250000</v>
      </c>
      <c r="G33" s="11">
        <f t="shared" si="16"/>
        <v>1250000</v>
      </c>
      <c r="H33" s="11">
        <f t="shared" si="16"/>
        <v>1250000</v>
      </c>
      <c r="I33" s="11">
        <f t="shared" si="16"/>
        <v>1250000</v>
      </c>
      <c r="J33" s="11">
        <f t="shared" si="16"/>
        <v>1250000</v>
      </c>
      <c r="K33" s="11">
        <f t="shared" si="16"/>
        <v>1250000</v>
      </c>
      <c r="L33" s="11">
        <f t="shared" si="16"/>
        <v>1250000</v>
      </c>
      <c r="M33" s="11">
        <f t="shared" si="16"/>
        <v>1250000</v>
      </c>
      <c r="N33" s="11">
        <f t="shared" si="16"/>
        <v>1250000</v>
      </c>
      <c r="O33" s="11">
        <f t="shared" si="16"/>
        <v>1250000</v>
      </c>
      <c r="P33" s="12">
        <f t="shared" si="15"/>
        <v>15000000</v>
      </c>
      <c r="Q33" s="9"/>
    </row>
    <row r="34" spans="1:18" x14ac:dyDescent="0.35"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8" x14ac:dyDescent="0.35"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8" x14ac:dyDescent="0.35">
      <c r="A36" s="2" t="s">
        <v>20</v>
      </c>
      <c r="B36" s="10" t="s">
        <v>21</v>
      </c>
      <c r="D36" s="8">
        <f>+D31*0.35</f>
        <v>437500</v>
      </c>
      <c r="E36" s="8">
        <f t="shared" ref="E36:O36" si="17">+E31*0.35</f>
        <v>437500</v>
      </c>
      <c r="F36" s="17">
        <f t="shared" si="17"/>
        <v>437500</v>
      </c>
      <c r="G36" s="8">
        <f t="shared" si="17"/>
        <v>437500</v>
      </c>
      <c r="H36" s="8">
        <f t="shared" si="17"/>
        <v>437500</v>
      </c>
      <c r="I36" s="8">
        <f t="shared" si="17"/>
        <v>437500</v>
      </c>
      <c r="J36" s="8">
        <f t="shared" si="17"/>
        <v>437500</v>
      </c>
      <c r="K36" s="8">
        <f t="shared" si="17"/>
        <v>437500</v>
      </c>
      <c r="L36" s="8">
        <f t="shared" si="17"/>
        <v>437500</v>
      </c>
      <c r="M36" s="8">
        <f t="shared" si="17"/>
        <v>437500</v>
      </c>
      <c r="N36" s="8">
        <f t="shared" si="17"/>
        <v>437500</v>
      </c>
      <c r="O36" s="8">
        <f t="shared" si="17"/>
        <v>437500</v>
      </c>
      <c r="P36" s="8">
        <f t="shared" ref="P36:P41" si="18">SUM(D36:O36)</f>
        <v>5250000</v>
      </c>
      <c r="Q36" s="8"/>
    </row>
    <row r="37" spans="1:18" x14ac:dyDescent="0.35">
      <c r="A37" s="2" t="s">
        <v>22</v>
      </c>
      <c r="B37" s="2" t="s">
        <v>23</v>
      </c>
      <c r="D37" s="8">
        <f>+D31*0.1</f>
        <v>125000</v>
      </c>
      <c r="E37" s="8">
        <f t="shared" ref="E37:O37" si="19">+E31*0.1</f>
        <v>125000</v>
      </c>
      <c r="F37" s="8">
        <f t="shared" si="19"/>
        <v>125000</v>
      </c>
      <c r="G37" s="8">
        <f t="shared" si="19"/>
        <v>125000</v>
      </c>
      <c r="H37" s="8">
        <f t="shared" si="19"/>
        <v>125000</v>
      </c>
      <c r="I37" s="8">
        <f t="shared" si="19"/>
        <v>125000</v>
      </c>
      <c r="J37" s="8">
        <f t="shared" si="19"/>
        <v>125000</v>
      </c>
      <c r="K37" s="8">
        <f t="shared" si="19"/>
        <v>125000</v>
      </c>
      <c r="L37" s="8">
        <f t="shared" si="19"/>
        <v>125000</v>
      </c>
      <c r="M37" s="8">
        <f t="shared" si="19"/>
        <v>125000</v>
      </c>
      <c r="N37" s="8">
        <f t="shared" si="19"/>
        <v>125000</v>
      </c>
      <c r="O37" s="8">
        <f t="shared" si="19"/>
        <v>125000</v>
      </c>
      <c r="P37" s="8">
        <f t="shared" si="18"/>
        <v>1500000</v>
      </c>
      <c r="Q37" s="8"/>
    </row>
    <row r="38" spans="1:18" x14ac:dyDescent="0.35">
      <c r="A38" s="2" t="s">
        <v>24</v>
      </c>
      <c r="B38" s="2" t="s">
        <v>25</v>
      </c>
      <c r="D38" s="8">
        <f>+D31*0.25</f>
        <v>312500</v>
      </c>
      <c r="E38" s="8">
        <f t="shared" ref="E38:O38" si="20">+E31*0.25</f>
        <v>312500</v>
      </c>
      <c r="F38" s="8">
        <f t="shared" si="20"/>
        <v>312500</v>
      </c>
      <c r="G38" s="8">
        <f t="shared" si="20"/>
        <v>312500</v>
      </c>
      <c r="H38" s="8">
        <f t="shared" si="20"/>
        <v>312500</v>
      </c>
      <c r="I38" s="8">
        <f t="shared" si="20"/>
        <v>312500</v>
      </c>
      <c r="J38" s="8">
        <f t="shared" si="20"/>
        <v>312500</v>
      </c>
      <c r="K38" s="8">
        <f t="shared" si="20"/>
        <v>312500</v>
      </c>
      <c r="L38" s="8">
        <f t="shared" si="20"/>
        <v>312500</v>
      </c>
      <c r="M38" s="8">
        <f t="shared" si="20"/>
        <v>312500</v>
      </c>
      <c r="N38" s="8">
        <f t="shared" si="20"/>
        <v>312500</v>
      </c>
      <c r="O38" s="8">
        <f t="shared" si="20"/>
        <v>312500</v>
      </c>
      <c r="P38" s="8">
        <f t="shared" si="18"/>
        <v>3750000</v>
      </c>
      <c r="Q38" s="8"/>
    </row>
    <row r="39" spans="1:18" x14ac:dyDescent="0.35">
      <c r="A39" s="2" t="s">
        <v>26</v>
      </c>
      <c r="B39" s="2" t="s">
        <v>25</v>
      </c>
      <c r="D39" s="8">
        <f>+D31*0.25</f>
        <v>312500</v>
      </c>
      <c r="E39" s="8">
        <f t="shared" ref="E39:O39" si="21">+E31*0.25</f>
        <v>312500</v>
      </c>
      <c r="F39" s="8">
        <f t="shared" si="21"/>
        <v>312500</v>
      </c>
      <c r="G39" s="8">
        <f t="shared" si="21"/>
        <v>312500</v>
      </c>
      <c r="H39" s="8">
        <f t="shared" si="21"/>
        <v>312500</v>
      </c>
      <c r="I39" s="8">
        <f t="shared" si="21"/>
        <v>312500</v>
      </c>
      <c r="J39" s="8">
        <f t="shared" si="21"/>
        <v>312500</v>
      </c>
      <c r="K39" s="8">
        <f t="shared" si="21"/>
        <v>312500</v>
      </c>
      <c r="L39" s="8">
        <f t="shared" si="21"/>
        <v>312500</v>
      </c>
      <c r="M39" s="8">
        <f t="shared" si="21"/>
        <v>312500</v>
      </c>
      <c r="N39" s="8">
        <f t="shared" si="21"/>
        <v>312500</v>
      </c>
      <c r="O39" s="8">
        <f t="shared" si="21"/>
        <v>312500</v>
      </c>
      <c r="P39" s="8">
        <f t="shared" si="18"/>
        <v>3750000</v>
      </c>
      <c r="Q39" s="8"/>
    </row>
    <row r="40" spans="1:18" x14ac:dyDescent="0.35">
      <c r="A40" s="2" t="s">
        <v>27</v>
      </c>
      <c r="B40" s="10">
        <v>0.2</v>
      </c>
      <c r="D40" s="8">
        <f>+(+D38+D36)*0.2</f>
        <v>150000</v>
      </c>
      <c r="E40" s="8">
        <f t="shared" ref="E40:O40" si="22">+(+E38+E36)*0.2</f>
        <v>150000</v>
      </c>
      <c r="F40" s="8">
        <f t="shared" si="22"/>
        <v>150000</v>
      </c>
      <c r="G40" s="8">
        <f t="shared" si="22"/>
        <v>150000</v>
      </c>
      <c r="H40" s="8">
        <f t="shared" si="22"/>
        <v>150000</v>
      </c>
      <c r="I40" s="8">
        <f t="shared" si="22"/>
        <v>150000</v>
      </c>
      <c r="J40" s="8">
        <f t="shared" si="22"/>
        <v>150000</v>
      </c>
      <c r="K40" s="8">
        <f t="shared" si="22"/>
        <v>150000</v>
      </c>
      <c r="L40" s="8">
        <f t="shared" si="22"/>
        <v>150000</v>
      </c>
      <c r="M40" s="8">
        <f t="shared" si="22"/>
        <v>150000</v>
      </c>
      <c r="N40" s="8">
        <f t="shared" si="22"/>
        <v>150000</v>
      </c>
      <c r="O40" s="8">
        <f t="shared" si="22"/>
        <v>150000</v>
      </c>
      <c r="P40" s="8">
        <f t="shared" si="18"/>
        <v>1800000</v>
      </c>
      <c r="Q40" s="8"/>
    </row>
    <row r="41" spans="1:18" x14ac:dyDescent="0.35">
      <c r="A41" s="2" t="s">
        <v>28</v>
      </c>
      <c r="D41" s="11">
        <f>SUM(D36:D40)</f>
        <v>1337500</v>
      </c>
      <c r="E41" s="11">
        <f t="shared" ref="E41:O41" si="23">SUM(E36:E40)</f>
        <v>1337500</v>
      </c>
      <c r="F41" s="11">
        <f t="shared" si="23"/>
        <v>1337500</v>
      </c>
      <c r="G41" s="11">
        <f t="shared" si="23"/>
        <v>1337500</v>
      </c>
      <c r="H41" s="11">
        <f t="shared" si="23"/>
        <v>1337500</v>
      </c>
      <c r="I41" s="11">
        <f t="shared" si="23"/>
        <v>1337500</v>
      </c>
      <c r="J41" s="11">
        <f t="shared" si="23"/>
        <v>1337500</v>
      </c>
      <c r="K41" s="11">
        <f t="shared" si="23"/>
        <v>1337500</v>
      </c>
      <c r="L41" s="11">
        <f t="shared" si="23"/>
        <v>1337500</v>
      </c>
      <c r="M41" s="11">
        <f t="shared" si="23"/>
        <v>1337500</v>
      </c>
      <c r="N41" s="11">
        <f t="shared" si="23"/>
        <v>1337500</v>
      </c>
      <c r="O41" s="11">
        <f t="shared" si="23"/>
        <v>1337500</v>
      </c>
      <c r="P41" s="11">
        <f t="shared" si="18"/>
        <v>16050000</v>
      </c>
      <c r="Q41" s="8"/>
    </row>
    <row r="42" spans="1:18" x14ac:dyDescent="0.35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8" x14ac:dyDescent="0.35">
      <c r="A43" s="2" t="s">
        <v>37</v>
      </c>
      <c r="D43" s="11"/>
      <c r="E43" s="11"/>
      <c r="F43" s="11"/>
      <c r="G43" s="12">
        <f>+D32+E32+F32-D40-E40-F40</f>
        <v>-450000</v>
      </c>
      <c r="H43" s="11"/>
      <c r="I43" s="11"/>
      <c r="J43" s="12">
        <f>+G32+H32+I32-G40-H40-I40</f>
        <v>-450000</v>
      </c>
      <c r="K43" s="11"/>
      <c r="L43" s="11"/>
      <c r="M43" s="12">
        <f>+J32+K32+L32-J40-K40-L40</f>
        <v>-450000</v>
      </c>
      <c r="N43" s="11"/>
      <c r="O43" s="11"/>
      <c r="P43" s="11">
        <f t="shared" ref="P43" si="24">SUM(D43:O43)</f>
        <v>-1350000</v>
      </c>
      <c r="Q43" s="8">
        <f>+M32+N32+O32-M40-N40-O40</f>
        <v>-450000</v>
      </c>
      <c r="R43" s="2" t="s">
        <v>38</v>
      </c>
    </row>
    <row r="44" spans="1:18" x14ac:dyDescent="0.35"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8" x14ac:dyDescent="0.35">
      <c r="A45" s="2" t="s">
        <v>31</v>
      </c>
      <c r="D45" s="9">
        <f>+D33-D41-D43</f>
        <v>-87500</v>
      </c>
      <c r="E45" s="9">
        <f t="shared" ref="E45:O45" si="25">+E33-E41-E43</f>
        <v>-87500</v>
      </c>
      <c r="F45" s="9">
        <f t="shared" si="25"/>
        <v>-87500</v>
      </c>
      <c r="G45" s="9">
        <f t="shared" si="25"/>
        <v>362500</v>
      </c>
      <c r="H45" s="9">
        <f t="shared" si="25"/>
        <v>-87500</v>
      </c>
      <c r="I45" s="9">
        <f t="shared" si="25"/>
        <v>-87500</v>
      </c>
      <c r="J45" s="9">
        <f t="shared" si="25"/>
        <v>362500</v>
      </c>
      <c r="K45" s="9">
        <f t="shared" si="25"/>
        <v>-87500</v>
      </c>
      <c r="L45" s="9">
        <f t="shared" si="25"/>
        <v>-87500</v>
      </c>
      <c r="M45" s="9">
        <f t="shared" si="25"/>
        <v>362500</v>
      </c>
      <c r="N45" s="9">
        <f t="shared" si="25"/>
        <v>-87500</v>
      </c>
      <c r="O45" s="9">
        <f t="shared" si="25"/>
        <v>-87500</v>
      </c>
      <c r="P45" s="8">
        <f t="shared" ref="P45" si="26">SUM(D45:O45)</f>
        <v>300000</v>
      </c>
      <c r="Q45" s="9"/>
    </row>
    <row r="46" spans="1:18" x14ac:dyDescent="0.35">
      <c r="A46" s="2" t="s">
        <v>32</v>
      </c>
      <c r="D46" s="9">
        <v>0</v>
      </c>
      <c r="E46" s="9">
        <f>+D47</f>
        <v>-87500</v>
      </c>
      <c r="F46" s="9">
        <f t="shared" ref="F46:O46" si="27">+E47</f>
        <v>-175000</v>
      </c>
      <c r="G46" s="9">
        <f t="shared" si="27"/>
        <v>-262500</v>
      </c>
      <c r="H46" s="9">
        <f t="shared" si="27"/>
        <v>100000</v>
      </c>
      <c r="I46" s="9">
        <f t="shared" si="27"/>
        <v>12500</v>
      </c>
      <c r="J46" s="9">
        <f t="shared" si="27"/>
        <v>-75000</v>
      </c>
      <c r="K46" s="9">
        <f t="shared" si="27"/>
        <v>287500</v>
      </c>
      <c r="L46" s="9">
        <f t="shared" si="27"/>
        <v>200000</v>
      </c>
      <c r="M46" s="9">
        <f t="shared" si="27"/>
        <v>112500</v>
      </c>
      <c r="N46" s="9">
        <f t="shared" si="27"/>
        <v>475000</v>
      </c>
      <c r="O46" s="9">
        <f t="shared" si="27"/>
        <v>387500</v>
      </c>
      <c r="P46" s="9">
        <v>0</v>
      </c>
      <c r="Q46" s="9"/>
    </row>
    <row r="47" spans="1:18" x14ac:dyDescent="0.35">
      <c r="A47" s="2" t="s">
        <v>33</v>
      </c>
      <c r="D47" s="12">
        <f>+D46+D45</f>
        <v>-87500</v>
      </c>
      <c r="E47" s="12">
        <f>+E45+E46</f>
        <v>-175000</v>
      </c>
      <c r="F47" s="12">
        <f t="shared" ref="F47:P47" si="28">+F45+F46</f>
        <v>-262500</v>
      </c>
      <c r="G47" s="12">
        <f t="shared" si="28"/>
        <v>100000</v>
      </c>
      <c r="H47" s="12">
        <f t="shared" si="28"/>
        <v>12500</v>
      </c>
      <c r="I47" s="12">
        <f t="shared" si="28"/>
        <v>-75000</v>
      </c>
      <c r="J47" s="12">
        <f t="shared" si="28"/>
        <v>287500</v>
      </c>
      <c r="K47" s="12">
        <f t="shared" si="28"/>
        <v>200000</v>
      </c>
      <c r="L47" s="12">
        <f t="shared" si="28"/>
        <v>112500</v>
      </c>
      <c r="M47" s="12">
        <f t="shared" si="28"/>
        <v>475000</v>
      </c>
      <c r="N47" s="12">
        <f t="shared" si="28"/>
        <v>387500</v>
      </c>
      <c r="O47" s="12">
        <f t="shared" si="28"/>
        <v>300000</v>
      </c>
      <c r="P47" s="13">
        <f t="shared" si="28"/>
        <v>300000</v>
      </c>
      <c r="Q47" s="9">
        <f>+P47-Q43</f>
        <v>750000</v>
      </c>
    </row>
    <row r="48" spans="1:18" x14ac:dyDescent="0.35">
      <c r="Q48" s="14">
        <f>+Q47/P31</f>
        <v>0.05</v>
      </c>
      <c r="R48" s="2" t="s">
        <v>34</v>
      </c>
    </row>
    <row r="51" spans="1:18" x14ac:dyDescent="0.35">
      <c r="A51" s="7" t="s">
        <v>39</v>
      </c>
    </row>
    <row r="52" spans="1:18" x14ac:dyDescent="0.35">
      <c r="B52" s="7"/>
      <c r="C52" s="7"/>
      <c r="D52" s="7" t="s">
        <v>3</v>
      </c>
      <c r="E52" s="7" t="s">
        <v>4</v>
      </c>
      <c r="F52" s="7" t="s">
        <v>5</v>
      </c>
      <c r="G52" s="7" t="s">
        <v>6</v>
      </c>
      <c r="H52" s="7" t="s">
        <v>7</v>
      </c>
      <c r="I52" s="7" t="s">
        <v>8</v>
      </c>
      <c r="J52" s="7" t="s">
        <v>9</v>
      </c>
      <c r="K52" s="7" t="s">
        <v>10</v>
      </c>
      <c r="L52" s="7" t="s">
        <v>11</v>
      </c>
      <c r="M52" s="7" t="s">
        <v>12</v>
      </c>
      <c r="N52" s="7" t="s">
        <v>13</v>
      </c>
      <c r="O52" s="7" t="s">
        <v>14</v>
      </c>
      <c r="P52" s="7" t="s">
        <v>15</v>
      </c>
      <c r="Q52" s="7"/>
      <c r="R52" s="7"/>
    </row>
    <row r="54" spans="1:18" x14ac:dyDescent="0.35">
      <c r="A54" s="2" t="s">
        <v>16</v>
      </c>
      <c r="B54" s="2" t="s">
        <v>17</v>
      </c>
      <c r="D54" s="8">
        <f t="shared" ref="D54:N54" si="29">$P$54/12</f>
        <v>1250000</v>
      </c>
      <c r="E54" s="8">
        <f t="shared" si="29"/>
        <v>1250000</v>
      </c>
      <c r="F54" s="8">
        <f t="shared" si="29"/>
        <v>1250000</v>
      </c>
      <c r="G54" s="8">
        <f t="shared" si="29"/>
        <v>1250000</v>
      </c>
      <c r="H54" s="8">
        <f t="shared" si="29"/>
        <v>1250000</v>
      </c>
      <c r="I54" s="8">
        <f t="shared" si="29"/>
        <v>1250000</v>
      </c>
      <c r="J54" s="8">
        <f t="shared" si="29"/>
        <v>1250000</v>
      </c>
      <c r="K54" s="8">
        <f t="shared" si="29"/>
        <v>1250000</v>
      </c>
      <c r="L54" s="8">
        <f t="shared" si="29"/>
        <v>1250000</v>
      </c>
      <c r="M54" s="8">
        <f t="shared" si="29"/>
        <v>1250000</v>
      </c>
      <c r="N54" s="8">
        <f t="shared" si="29"/>
        <v>1250000</v>
      </c>
      <c r="O54" s="8">
        <f>$P$54/12</f>
        <v>1250000</v>
      </c>
      <c r="P54" s="9">
        <f>D4</f>
        <v>15000000</v>
      </c>
    </row>
    <row r="55" spans="1:18" x14ac:dyDescent="0.35">
      <c r="A55" s="2" t="s">
        <v>18</v>
      </c>
      <c r="B55" s="10" t="s">
        <v>36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9">
        <f t="shared" ref="P55:P56" si="30">SUM(D55:O55)</f>
        <v>0</v>
      </c>
    </row>
    <row r="56" spans="1:18" x14ac:dyDescent="0.35">
      <c r="A56" s="2" t="s">
        <v>19</v>
      </c>
      <c r="D56" s="11">
        <f>SUM(D54:D55)</f>
        <v>1250000</v>
      </c>
      <c r="E56" s="11">
        <f t="shared" ref="E56:O56" si="31">SUM(E54:E55)</f>
        <v>1250000</v>
      </c>
      <c r="F56" s="11">
        <f t="shared" si="31"/>
        <v>1250000</v>
      </c>
      <c r="G56" s="11">
        <f t="shared" si="31"/>
        <v>1250000</v>
      </c>
      <c r="H56" s="11">
        <f t="shared" si="31"/>
        <v>1250000</v>
      </c>
      <c r="I56" s="11">
        <f t="shared" si="31"/>
        <v>1250000</v>
      </c>
      <c r="J56" s="11">
        <f t="shared" si="31"/>
        <v>1250000</v>
      </c>
      <c r="K56" s="11">
        <f t="shared" si="31"/>
        <v>1250000</v>
      </c>
      <c r="L56" s="11">
        <f t="shared" si="31"/>
        <v>1250000</v>
      </c>
      <c r="M56" s="11">
        <f t="shared" si="31"/>
        <v>1250000</v>
      </c>
      <c r="N56" s="11">
        <f t="shared" si="31"/>
        <v>1250000</v>
      </c>
      <c r="O56" s="11">
        <f t="shared" si="31"/>
        <v>1250000</v>
      </c>
      <c r="P56" s="12">
        <f t="shared" si="30"/>
        <v>15000000</v>
      </c>
    </row>
    <row r="57" spans="1:18" x14ac:dyDescent="0.35"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8" x14ac:dyDescent="0.35"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8" x14ac:dyDescent="0.35">
      <c r="A59" s="2" t="s">
        <v>20</v>
      </c>
      <c r="B59" s="10" t="s">
        <v>21</v>
      </c>
      <c r="D59" s="8">
        <f>+D54*0.35</f>
        <v>437500</v>
      </c>
      <c r="E59" s="8">
        <f t="shared" ref="E59:O59" si="32">+E54*0.35</f>
        <v>437500</v>
      </c>
      <c r="F59" s="8">
        <f t="shared" si="32"/>
        <v>437500</v>
      </c>
      <c r="G59" s="8">
        <f t="shared" si="32"/>
        <v>437500</v>
      </c>
      <c r="H59" s="8">
        <f t="shared" si="32"/>
        <v>437500</v>
      </c>
      <c r="I59" s="8">
        <f t="shared" si="32"/>
        <v>437500</v>
      </c>
      <c r="J59" s="8">
        <f t="shared" si="32"/>
        <v>437500</v>
      </c>
      <c r="K59" s="8">
        <f t="shared" si="32"/>
        <v>437500</v>
      </c>
      <c r="L59" s="8">
        <f t="shared" si="32"/>
        <v>437500</v>
      </c>
      <c r="M59" s="8">
        <f t="shared" si="32"/>
        <v>437500</v>
      </c>
      <c r="N59" s="8">
        <f t="shared" si="32"/>
        <v>437500</v>
      </c>
      <c r="O59" s="8">
        <f t="shared" si="32"/>
        <v>437500</v>
      </c>
      <c r="P59" s="8">
        <f t="shared" ref="P59:P64" si="33">SUM(D59:O59)</f>
        <v>5250000</v>
      </c>
      <c r="Q59" s="18"/>
    </row>
    <row r="60" spans="1:18" x14ac:dyDescent="0.35">
      <c r="A60" s="2" t="s">
        <v>22</v>
      </c>
      <c r="B60" s="2" t="s">
        <v>23</v>
      </c>
      <c r="D60" s="8">
        <f>+D54*0.1</f>
        <v>125000</v>
      </c>
      <c r="E60" s="8">
        <f t="shared" ref="E60:O60" si="34">+E54*0.1</f>
        <v>125000</v>
      </c>
      <c r="F60" s="8">
        <f t="shared" si="34"/>
        <v>125000</v>
      </c>
      <c r="G60" s="8">
        <f t="shared" si="34"/>
        <v>125000</v>
      </c>
      <c r="H60" s="8">
        <f t="shared" si="34"/>
        <v>125000</v>
      </c>
      <c r="I60" s="8">
        <f t="shared" si="34"/>
        <v>125000</v>
      </c>
      <c r="J60" s="8">
        <f t="shared" si="34"/>
        <v>125000</v>
      </c>
      <c r="K60" s="8">
        <f t="shared" si="34"/>
        <v>125000</v>
      </c>
      <c r="L60" s="8">
        <f t="shared" si="34"/>
        <v>125000</v>
      </c>
      <c r="M60" s="8">
        <f t="shared" si="34"/>
        <v>125000</v>
      </c>
      <c r="N60" s="8">
        <f t="shared" si="34"/>
        <v>125000</v>
      </c>
      <c r="O60" s="8">
        <f t="shared" si="34"/>
        <v>125000</v>
      </c>
      <c r="P60" s="8">
        <f t="shared" si="33"/>
        <v>1500000</v>
      </c>
      <c r="Q60" s="18"/>
    </row>
    <row r="61" spans="1:18" x14ac:dyDescent="0.35">
      <c r="A61" s="2" t="s">
        <v>24</v>
      </c>
      <c r="B61" s="2" t="s">
        <v>25</v>
      </c>
      <c r="D61" s="8">
        <f>+D54*0.25</f>
        <v>312500</v>
      </c>
      <c r="E61" s="8">
        <f t="shared" ref="E61:O61" si="35">+E54*0.25</f>
        <v>312500</v>
      </c>
      <c r="F61" s="8">
        <f t="shared" si="35"/>
        <v>312500</v>
      </c>
      <c r="G61" s="8">
        <f t="shared" si="35"/>
        <v>312500</v>
      </c>
      <c r="H61" s="8">
        <f t="shared" si="35"/>
        <v>312500</v>
      </c>
      <c r="I61" s="8">
        <f t="shared" si="35"/>
        <v>312500</v>
      </c>
      <c r="J61" s="8">
        <f t="shared" si="35"/>
        <v>312500</v>
      </c>
      <c r="K61" s="8">
        <f t="shared" si="35"/>
        <v>312500</v>
      </c>
      <c r="L61" s="8">
        <f t="shared" si="35"/>
        <v>312500</v>
      </c>
      <c r="M61" s="8">
        <f t="shared" si="35"/>
        <v>312500</v>
      </c>
      <c r="N61" s="8">
        <f t="shared" si="35"/>
        <v>312500</v>
      </c>
      <c r="O61" s="8">
        <f t="shared" si="35"/>
        <v>312500</v>
      </c>
      <c r="P61" s="8">
        <f t="shared" si="33"/>
        <v>3750000</v>
      </c>
      <c r="Q61" s="8"/>
    </row>
    <row r="62" spans="1:18" x14ac:dyDescent="0.35">
      <c r="A62" s="2" t="s">
        <v>26</v>
      </c>
      <c r="B62" s="2" t="s">
        <v>25</v>
      </c>
      <c r="D62" s="8">
        <f>+D54*0.25</f>
        <v>312500</v>
      </c>
      <c r="E62" s="8">
        <f t="shared" ref="E62:O62" si="36">+E54*0.25</f>
        <v>312500</v>
      </c>
      <c r="F62" s="8">
        <f t="shared" si="36"/>
        <v>312500</v>
      </c>
      <c r="G62" s="8">
        <f t="shared" si="36"/>
        <v>312500</v>
      </c>
      <c r="H62" s="8">
        <f t="shared" si="36"/>
        <v>312500</v>
      </c>
      <c r="I62" s="8">
        <f t="shared" si="36"/>
        <v>312500</v>
      </c>
      <c r="J62" s="8">
        <f t="shared" si="36"/>
        <v>312500</v>
      </c>
      <c r="K62" s="8">
        <f t="shared" si="36"/>
        <v>312500</v>
      </c>
      <c r="L62" s="8">
        <f t="shared" si="36"/>
        <v>312500</v>
      </c>
      <c r="M62" s="8">
        <f t="shared" si="36"/>
        <v>312500</v>
      </c>
      <c r="N62" s="8">
        <f t="shared" si="36"/>
        <v>312500</v>
      </c>
      <c r="O62" s="8">
        <f t="shared" si="36"/>
        <v>312500</v>
      </c>
      <c r="P62" s="8">
        <f t="shared" si="33"/>
        <v>3750000</v>
      </c>
      <c r="Q62" s="8"/>
    </row>
    <row r="63" spans="1:18" x14ac:dyDescent="0.35">
      <c r="A63" s="2" t="s">
        <v>27</v>
      </c>
      <c r="B63" s="10">
        <v>0.2</v>
      </c>
      <c r="D63" s="8">
        <f>+(+D61+D59)*0.2</f>
        <v>150000</v>
      </c>
      <c r="E63" s="8">
        <f t="shared" ref="E63:O63" si="37">+(+E61+E59)*0.2</f>
        <v>150000</v>
      </c>
      <c r="F63" s="8">
        <f t="shared" si="37"/>
        <v>150000</v>
      </c>
      <c r="G63" s="8">
        <f t="shared" si="37"/>
        <v>150000</v>
      </c>
      <c r="H63" s="8">
        <f t="shared" si="37"/>
        <v>150000</v>
      </c>
      <c r="I63" s="8">
        <f t="shared" si="37"/>
        <v>150000</v>
      </c>
      <c r="J63" s="8">
        <f t="shared" si="37"/>
        <v>150000</v>
      </c>
      <c r="K63" s="8">
        <f t="shared" si="37"/>
        <v>150000</v>
      </c>
      <c r="L63" s="8">
        <f t="shared" si="37"/>
        <v>150000</v>
      </c>
      <c r="M63" s="8">
        <f t="shared" si="37"/>
        <v>150000</v>
      </c>
      <c r="N63" s="8">
        <f t="shared" si="37"/>
        <v>150000</v>
      </c>
      <c r="O63" s="8">
        <f t="shared" si="37"/>
        <v>150000</v>
      </c>
      <c r="P63" s="8">
        <f t="shared" si="33"/>
        <v>1800000</v>
      </c>
      <c r="Q63" s="8"/>
    </row>
    <row r="64" spans="1:18" x14ac:dyDescent="0.35">
      <c r="A64" s="2" t="s">
        <v>28</v>
      </c>
      <c r="D64" s="11">
        <f>SUM(D59:D63)</f>
        <v>1337500</v>
      </c>
      <c r="E64" s="11">
        <f t="shared" ref="E64:O64" si="38">SUM(E59:E63)</f>
        <v>1337500</v>
      </c>
      <c r="F64" s="11">
        <f t="shared" si="38"/>
        <v>1337500</v>
      </c>
      <c r="G64" s="11">
        <f t="shared" si="38"/>
        <v>1337500</v>
      </c>
      <c r="H64" s="11">
        <f t="shared" si="38"/>
        <v>1337500</v>
      </c>
      <c r="I64" s="11">
        <f t="shared" si="38"/>
        <v>1337500</v>
      </c>
      <c r="J64" s="11">
        <f t="shared" si="38"/>
        <v>1337500</v>
      </c>
      <c r="K64" s="11">
        <f t="shared" si="38"/>
        <v>1337500</v>
      </c>
      <c r="L64" s="11">
        <f t="shared" si="38"/>
        <v>1337500</v>
      </c>
      <c r="M64" s="11">
        <f t="shared" si="38"/>
        <v>1337500</v>
      </c>
      <c r="N64" s="11">
        <f t="shared" si="38"/>
        <v>1337500</v>
      </c>
      <c r="O64" s="11">
        <f t="shared" si="38"/>
        <v>1337500</v>
      </c>
      <c r="P64" s="11">
        <f t="shared" si="33"/>
        <v>16050000</v>
      </c>
      <c r="Q64" s="18"/>
    </row>
    <row r="65" spans="1:18" x14ac:dyDescent="0.35"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18"/>
    </row>
    <row r="66" spans="1:18" x14ac:dyDescent="0.35">
      <c r="A66" s="2" t="s">
        <v>40</v>
      </c>
      <c r="D66" s="11"/>
      <c r="E66" s="11">
        <f>-D63</f>
        <v>-150000</v>
      </c>
      <c r="F66" s="11">
        <f t="shared" ref="F66:O66" si="39">-E63</f>
        <v>-150000</v>
      </c>
      <c r="G66" s="12">
        <f t="shared" si="39"/>
        <v>-150000</v>
      </c>
      <c r="H66" s="11">
        <f t="shared" si="39"/>
        <v>-150000</v>
      </c>
      <c r="I66" s="11">
        <f t="shared" si="39"/>
        <v>-150000</v>
      </c>
      <c r="J66" s="12">
        <f t="shared" si="39"/>
        <v>-150000</v>
      </c>
      <c r="K66" s="11">
        <f t="shared" si="39"/>
        <v>-150000</v>
      </c>
      <c r="L66" s="11">
        <f t="shared" si="39"/>
        <v>-150000</v>
      </c>
      <c r="M66" s="12">
        <f t="shared" si="39"/>
        <v>-150000</v>
      </c>
      <c r="N66" s="11">
        <f t="shared" si="39"/>
        <v>-150000</v>
      </c>
      <c r="O66" s="11">
        <f t="shared" si="39"/>
        <v>-150000</v>
      </c>
      <c r="P66" s="11">
        <f t="shared" ref="P66" si="40">SUM(D66:O66)</f>
        <v>-1650000</v>
      </c>
      <c r="Q66" s="8">
        <f>-O63</f>
        <v>-150000</v>
      </c>
      <c r="R66" s="2" t="s">
        <v>41</v>
      </c>
    </row>
    <row r="67" spans="1:18" x14ac:dyDescent="0.35"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8" x14ac:dyDescent="0.35">
      <c r="A68" s="2" t="s">
        <v>31</v>
      </c>
      <c r="D68" s="9">
        <f>+D56-D64-D66</f>
        <v>-87500</v>
      </c>
      <c r="E68" s="9">
        <f t="shared" ref="E68:O68" si="41">+E56-E64-E66</f>
        <v>62500</v>
      </c>
      <c r="F68" s="9">
        <f t="shared" si="41"/>
        <v>62500</v>
      </c>
      <c r="G68" s="9">
        <f t="shared" si="41"/>
        <v>62500</v>
      </c>
      <c r="H68" s="9">
        <f t="shared" si="41"/>
        <v>62500</v>
      </c>
      <c r="I68" s="9">
        <f t="shared" si="41"/>
        <v>62500</v>
      </c>
      <c r="J68" s="9">
        <f t="shared" si="41"/>
        <v>62500</v>
      </c>
      <c r="K68" s="9">
        <f t="shared" si="41"/>
        <v>62500</v>
      </c>
      <c r="L68" s="9">
        <f t="shared" si="41"/>
        <v>62500</v>
      </c>
      <c r="M68" s="9">
        <f t="shared" si="41"/>
        <v>62500</v>
      </c>
      <c r="N68" s="9">
        <f t="shared" si="41"/>
        <v>62500</v>
      </c>
      <c r="O68" s="9">
        <f t="shared" si="41"/>
        <v>62500</v>
      </c>
      <c r="P68" s="8">
        <f t="shared" ref="P68" si="42">SUM(D68:O68)</f>
        <v>600000</v>
      </c>
      <c r="Q68" s="19"/>
    </row>
    <row r="69" spans="1:18" x14ac:dyDescent="0.35">
      <c r="A69" s="2" t="s">
        <v>32</v>
      </c>
      <c r="D69" s="9">
        <v>0</v>
      </c>
      <c r="E69" s="9">
        <f>+D70</f>
        <v>-87500</v>
      </c>
      <c r="F69" s="9">
        <f t="shared" ref="F69:O69" si="43">+E70</f>
        <v>-25000</v>
      </c>
      <c r="G69" s="9">
        <f t="shared" si="43"/>
        <v>37500</v>
      </c>
      <c r="H69" s="9">
        <f t="shared" si="43"/>
        <v>100000</v>
      </c>
      <c r="I69" s="9">
        <f t="shared" si="43"/>
        <v>162500</v>
      </c>
      <c r="J69" s="9">
        <f t="shared" si="43"/>
        <v>225000</v>
      </c>
      <c r="K69" s="9">
        <f t="shared" si="43"/>
        <v>287500</v>
      </c>
      <c r="L69" s="9">
        <f t="shared" si="43"/>
        <v>350000</v>
      </c>
      <c r="M69" s="9">
        <f t="shared" si="43"/>
        <v>412500</v>
      </c>
      <c r="N69" s="9">
        <f t="shared" si="43"/>
        <v>475000</v>
      </c>
      <c r="O69" s="9">
        <f t="shared" si="43"/>
        <v>537500</v>
      </c>
      <c r="P69" s="9">
        <v>0</v>
      </c>
    </row>
    <row r="70" spans="1:18" x14ac:dyDescent="0.35">
      <c r="A70" s="2" t="s">
        <v>33</v>
      </c>
      <c r="D70" s="12">
        <f>+D69+D68</f>
        <v>-87500</v>
      </c>
      <c r="E70" s="12">
        <f>+E68+E69</f>
        <v>-25000</v>
      </c>
      <c r="F70" s="12">
        <f t="shared" ref="F70:P70" si="44">+F68+F69</f>
        <v>37500</v>
      </c>
      <c r="G70" s="12">
        <f t="shared" si="44"/>
        <v>100000</v>
      </c>
      <c r="H70" s="12">
        <f t="shared" si="44"/>
        <v>162500</v>
      </c>
      <c r="I70" s="12">
        <f t="shared" si="44"/>
        <v>225000</v>
      </c>
      <c r="J70" s="12">
        <f t="shared" si="44"/>
        <v>287500</v>
      </c>
      <c r="K70" s="12">
        <f t="shared" si="44"/>
        <v>350000</v>
      </c>
      <c r="L70" s="12">
        <f t="shared" si="44"/>
        <v>412500</v>
      </c>
      <c r="M70" s="12">
        <f t="shared" si="44"/>
        <v>475000</v>
      </c>
      <c r="N70" s="12">
        <f t="shared" si="44"/>
        <v>537500</v>
      </c>
      <c r="O70" s="12">
        <f t="shared" si="44"/>
        <v>600000</v>
      </c>
      <c r="P70" s="13">
        <f t="shared" si="44"/>
        <v>600000</v>
      </c>
      <c r="Q70" s="19">
        <f>+P70-Q66</f>
        <v>750000</v>
      </c>
    </row>
    <row r="71" spans="1:18" x14ac:dyDescent="0.35">
      <c r="Q71" s="14">
        <f>+Q70/P54</f>
        <v>0.05</v>
      </c>
      <c r="R71" s="2" t="s">
        <v>34</v>
      </c>
    </row>
    <row r="73" spans="1:18" x14ac:dyDescent="0.35">
      <c r="O73" s="20" t="s">
        <v>42</v>
      </c>
      <c r="P73" s="20"/>
    </row>
  </sheetData>
  <pageMargins left="0.7" right="0.7" top="0.75" bottom="0.75" header="0.3" footer="0.3"/>
  <pageSetup paperSize="8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Reverse VAT cash flow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Bingham</dc:creator>
  <cp:lastModifiedBy>Sarah McCann-Bartlett</cp:lastModifiedBy>
  <dcterms:created xsi:type="dcterms:W3CDTF">2019-06-12T07:48:05Z</dcterms:created>
  <dcterms:modified xsi:type="dcterms:W3CDTF">2019-07-02T12:31:57Z</dcterms:modified>
</cp:coreProperties>
</file>